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6900" yWindow="1720" windowWidth="29040" windowHeight="1644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1" l="1"/>
  <c r="I10" i="1"/>
  <c r="I11" i="1"/>
  <c r="C11" i="1"/>
  <c r="B18" i="1"/>
  <c r="B20" i="1"/>
  <c r="B22" i="1"/>
  <c r="C18" i="1"/>
  <c r="C20" i="1"/>
  <c r="C22" i="1"/>
  <c r="D18" i="1"/>
  <c r="D20" i="1"/>
  <c r="D22" i="1"/>
  <c r="E18" i="1"/>
  <c r="E20" i="1"/>
  <c r="E22" i="1"/>
  <c r="F18" i="1"/>
  <c r="F20" i="1"/>
  <c r="F22" i="1"/>
  <c r="G18" i="1"/>
  <c r="G20" i="1"/>
  <c r="G22" i="1"/>
  <c r="H22" i="1"/>
  <c r="B10" i="1"/>
  <c r="C10" i="1"/>
  <c r="B26" i="1"/>
  <c r="B28" i="1"/>
  <c r="C26" i="1"/>
  <c r="C28" i="1"/>
  <c r="D26" i="1"/>
  <c r="D28" i="1"/>
  <c r="E26" i="1"/>
  <c r="E28" i="1"/>
  <c r="F26" i="1"/>
  <c r="F28" i="1"/>
  <c r="G26" i="1"/>
  <c r="G28" i="1"/>
  <c r="H28" i="1"/>
  <c r="F33" i="1"/>
  <c r="F34" i="1"/>
  <c r="G33" i="1"/>
  <c r="G34" i="1"/>
  <c r="H34" i="1"/>
  <c r="B39" i="1"/>
  <c r="B9" i="1"/>
  <c r="C9" i="1"/>
  <c r="B40" i="1"/>
  <c r="C39" i="1"/>
  <c r="C40" i="1"/>
  <c r="D39" i="1"/>
  <c r="D40" i="1"/>
  <c r="E39" i="1"/>
  <c r="E40" i="1"/>
  <c r="F39" i="1"/>
  <c r="F40" i="1"/>
  <c r="G39" i="1"/>
  <c r="G40" i="1"/>
  <c r="H40" i="1"/>
  <c r="H42" i="1"/>
  <c r="C21" i="1"/>
  <c r="D21" i="1"/>
  <c r="E21" i="1"/>
  <c r="F21" i="1"/>
  <c r="G21" i="1"/>
  <c r="B21" i="1"/>
</calcChain>
</file>

<file path=xl/sharedStrings.xml><?xml version="1.0" encoding="utf-8"?>
<sst xmlns="http://schemas.openxmlformats.org/spreadsheetml/2006/main" count="48" uniqueCount="45">
  <si>
    <t>totals</t>
  </si>
  <si>
    <t>lab</t>
  </si>
  <si>
    <t>non-lab</t>
  </si>
  <si>
    <t>FTE effort to deliver each</t>
  </si>
  <si>
    <t>FTE staff commitment across all UoAs</t>
  </si>
  <si>
    <t>indirect</t>
  </si>
  <si>
    <t>upper quartile</t>
  </si>
  <si>
    <t>lower quartile</t>
  </si>
  <si>
    <t>average cost</t>
  </si>
  <si>
    <t>Professor</t>
  </si>
  <si>
    <t>Number of REF impact case studies</t>
  </si>
  <si>
    <t>Cost for all REF Impact Case studies (£)</t>
  </si>
  <si>
    <t>Preparation of submission at UoA level</t>
  </si>
  <si>
    <t>Central Mangement of REF</t>
  </si>
  <si>
    <t>Impact case studies</t>
  </si>
  <si>
    <t>REF guesstimate sums, by Robert Bowman</t>
  </si>
  <si>
    <t>Person cost per annum</t>
  </si>
  <si>
    <t>Number of REF submissions</t>
  </si>
  <si>
    <t>Cost of this time (£)</t>
  </si>
  <si>
    <t>Total cost for one UoA (£)</t>
  </si>
  <si>
    <t>Total cost for 1,911 UoAs (£)</t>
  </si>
  <si>
    <t xml:space="preserve">FTE estimated REF administrator </t>
  </si>
  <si>
    <t>Total REF admin costs (£)</t>
  </si>
  <si>
    <t>Cost of Impact case study (£) (assume professor lead)</t>
  </si>
  <si>
    <t>Staff selection, validation of papers/data</t>
  </si>
  <si>
    <t>FTE effort of REF staff to select papers, go to meeting etc</t>
  </si>
  <si>
    <r>
      <t>2014 average standard academic salary</t>
    </r>
    <r>
      <rPr>
        <sz val="8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</t>
    </r>
  </si>
  <si>
    <r>
      <t>2014 average professorial salary</t>
    </r>
    <r>
      <rPr>
        <sz val="8"/>
        <color theme="1"/>
        <rFont val="Calibri"/>
        <family val="2"/>
        <scheme val="minor"/>
      </rPr>
      <t>1</t>
    </r>
  </si>
  <si>
    <r>
      <rPr>
        <sz val="8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See http://www.timeshighereducation.co.uk/story.aspx?storyCode=2012381</t>
    </r>
  </si>
  <si>
    <t xml:space="preserve">Total FEC salary </t>
  </si>
  <si>
    <t>Total salary (including national insurance and pension)</t>
  </si>
  <si>
    <r>
      <t>FTE time of UoA champion/writer (professorial)</t>
    </r>
    <r>
      <rPr>
        <sz val="8"/>
        <color theme="1"/>
        <rFont val="Calibri"/>
        <family val="2"/>
        <scheme val="minor"/>
      </rPr>
      <t>3</t>
    </r>
  </si>
  <si>
    <t>Total cost of the REF to institutions (£)</t>
  </si>
  <si>
    <t>REF staff involved (headcount)</t>
  </si>
  <si>
    <r>
      <rPr>
        <b/>
        <sz val="12"/>
        <color theme="1"/>
        <rFont val="Calibri"/>
        <family val="2"/>
        <scheme val="minor"/>
      </rPr>
      <t>TRAC upper and lower quartile rates 2014 - 15</t>
    </r>
    <r>
      <rPr>
        <sz val="8"/>
        <color theme="1"/>
        <rFont val="Calibri"/>
        <family val="2"/>
        <scheme val="minor"/>
      </rPr>
      <t>2</t>
    </r>
  </si>
  <si>
    <r>
      <t>Their cost (£), assuming average academic salary</t>
    </r>
    <r>
      <rPr>
        <sz val="8"/>
        <color theme="1"/>
        <rFont val="Calibri"/>
        <family val="2"/>
        <scheme val="minor"/>
      </rPr>
      <t>4</t>
    </r>
  </si>
  <si>
    <r>
      <rPr>
        <sz val="8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These figures are Hefce's official estimate of the overheads of carrying out research, per researcher. See http://www.hefce.ac.uk/media/hefce/content/whatwedo/leadershipgovernanceandmanagement/financialsustainabilityandtrac/tracguidance/dispensationandquartilerates/Quartile_rates_April14.pdf</t>
    </r>
  </si>
  <si>
    <r>
      <t>Number of universities submitting</t>
    </r>
    <r>
      <rPr>
        <sz val="8"/>
        <color theme="1"/>
        <rFont val="Calibri"/>
        <family val="2"/>
        <scheme val="minor"/>
      </rPr>
      <t>5</t>
    </r>
  </si>
  <si>
    <r>
      <rPr>
        <sz val="8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The actual number of HEIs submitting was 154, but since many only make small submissions, this number has been kept to 100 to avoid artifically inflating the total cost </t>
    </r>
  </si>
  <si>
    <r>
      <rPr>
        <sz val="8"/>
        <color theme="1"/>
        <rFont val="Calibri"/>
        <family val="2"/>
        <scheme val="minor"/>
      </rPr>
      <t xml:space="preserve">4 </t>
    </r>
    <r>
      <rPr>
        <sz val="12"/>
        <color theme="1"/>
        <rFont val="Calibri"/>
        <family val="2"/>
        <scheme val="minor"/>
      </rPr>
      <t>The real salary might be an administrator's, but Bowman notes that administrators are on the same single pay spine as academics. However, he notes that this is a particularly "grey area", and invites those informed to supply more accurate figures. The same goes for his estimate of how much FTE effort should be factored in</t>
    </r>
  </si>
  <si>
    <t>cost (£) (assuming a 75/25 split in non-professorial/professorial staff)</t>
  </si>
  <si>
    <t xml:space="preserve">FTE time spent by other staff </t>
  </si>
  <si>
    <t>FEC = Full Economic Costing</t>
  </si>
  <si>
    <t>FTE = Full Time Equivalent</t>
  </si>
  <si>
    <r>
      <rPr>
        <sz val="8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N.B. 10% of a year amounts to 163 hours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</si>
</sst>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4F622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DBB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4" fontId="0" fillId="0" borderId="0" xfId="0" applyNumberFormat="1"/>
    <xf numFmtId="0" fontId="1" fillId="0" borderId="0" xfId="0" applyFont="1"/>
    <xf numFmtId="3" fontId="0" fillId="0" borderId="0" xfId="0" applyNumberFormat="1"/>
    <xf numFmtId="4" fontId="0" fillId="0" borderId="0" xfId="0" applyNumberFormat="1" applyFill="1"/>
    <xf numFmtId="0" fontId="0" fillId="0" borderId="0" xfId="0" applyFill="1"/>
    <xf numFmtId="0" fontId="4" fillId="0" borderId="0" xfId="0" applyFont="1" applyAlignment="1">
      <alignment vertical="center"/>
    </xf>
    <xf numFmtId="0" fontId="0" fillId="7" borderId="0" xfId="0" applyFill="1"/>
    <xf numFmtId="0" fontId="0" fillId="0" borderId="0" xfId="0" applyFill="1" applyAlignment="1">
      <alignment horizontal="center"/>
    </xf>
    <xf numFmtId="4" fontId="0" fillId="6" borderId="2" xfId="0" applyNumberFormat="1" applyFill="1" applyBorder="1"/>
    <xf numFmtId="4" fontId="1" fillId="2" borderId="2" xfId="0" applyNumberFormat="1" applyFont="1" applyFill="1" applyBorder="1"/>
    <xf numFmtId="4" fontId="0" fillId="2" borderId="2" xfId="0" applyNumberFormat="1" applyFill="1" applyBorder="1"/>
    <xf numFmtId="0" fontId="1" fillId="2" borderId="2" xfId="0" applyFont="1" applyFill="1" applyBorder="1"/>
    <xf numFmtId="2" fontId="0" fillId="2" borderId="2" xfId="0" applyNumberFormat="1" applyFill="1" applyBorder="1"/>
    <xf numFmtId="0" fontId="0" fillId="2" borderId="2" xfId="0" applyFill="1" applyBorder="1"/>
    <xf numFmtId="4" fontId="1" fillId="3" borderId="2" xfId="0" applyNumberFormat="1" applyFont="1" applyFill="1" applyBorder="1"/>
    <xf numFmtId="4" fontId="0" fillId="3" borderId="2" xfId="0" applyNumberFormat="1" applyFill="1" applyBorder="1"/>
    <xf numFmtId="4" fontId="0" fillId="0" borderId="2" xfId="0" applyNumberFormat="1" applyFill="1" applyBorder="1"/>
    <xf numFmtId="4" fontId="1" fillId="4" borderId="2" xfId="0" applyNumberFormat="1" applyFont="1" applyFill="1" applyBorder="1"/>
    <xf numFmtId="4" fontId="0" fillId="4" borderId="2" xfId="0" applyNumberFormat="1" applyFill="1" applyBorder="1"/>
    <xf numFmtId="3" fontId="0" fillId="4" borderId="2" xfId="0" applyNumberFormat="1" applyFill="1" applyBorder="1"/>
    <xf numFmtId="4" fontId="0" fillId="9" borderId="1" xfId="0" applyNumberFormat="1" applyFill="1" applyBorder="1"/>
    <xf numFmtId="4" fontId="1" fillId="5" borderId="2" xfId="0" applyNumberFormat="1" applyFont="1" applyFill="1" applyBorder="1" applyAlignment="1">
      <alignment horizontal="left"/>
    </xf>
    <xf numFmtId="4" fontId="0" fillId="5" borderId="2" xfId="0" applyNumberFormat="1" applyFill="1" applyBorder="1"/>
    <xf numFmtId="10" fontId="0" fillId="5" borderId="2" xfId="0" applyNumberFormat="1" applyFill="1" applyBorder="1"/>
    <xf numFmtId="3" fontId="0" fillId="5" borderId="2" xfId="0" applyNumberFormat="1" applyFill="1" applyBorder="1"/>
    <xf numFmtId="0" fontId="1" fillId="2" borderId="3" xfId="0" applyFont="1" applyFill="1" applyBorder="1"/>
    <xf numFmtId="2" fontId="0" fillId="2" borderId="3" xfId="0" applyNumberFormat="1" applyFill="1" applyBorder="1"/>
    <xf numFmtId="4" fontId="0" fillId="2" borderId="3" xfId="0" applyNumberFormat="1" applyFill="1" applyBorder="1"/>
    <xf numFmtId="4" fontId="0" fillId="9" borderId="4" xfId="0" applyNumberFormat="1" applyFill="1" applyBorder="1"/>
    <xf numFmtId="0" fontId="1" fillId="0" borderId="0" xfId="0" applyFont="1" applyBorder="1"/>
    <xf numFmtId="0" fontId="0" fillId="0" borderId="0" xfId="0" applyBorder="1"/>
    <xf numFmtId="4" fontId="0" fillId="0" borderId="0" xfId="0" applyNumberFormat="1" applyBorder="1"/>
    <xf numFmtId="4" fontId="0" fillId="3" borderId="3" xfId="0" applyNumberFormat="1" applyFill="1" applyBorder="1"/>
    <xf numFmtId="4" fontId="0" fillId="4" borderId="3" xfId="0" applyNumberFormat="1" applyFill="1" applyBorder="1"/>
    <xf numFmtId="3" fontId="0" fillId="4" borderId="3" xfId="0" applyNumberFormat="1" applyFill="1" applyBorder="1"/>
    <xf numFmtId="4" fontId="0" fillId="0" borderId="5" xfId="0" applyNumberFormat="1" applyFill="1" applyBorder="1"/>
    <xf numFmtId="4" fontId="0" fillId="0" borderId="0" xfId="0" applyNumberFormat="1" applyFill="1" applyBorder="1"/>
    <xf numFmtId="0" fontId="1" fillId="0" borderId="0" xfId="0" applyFont="1" applyFill="1"/>
    <xf numFmtId="4" fontId="0" fillId="10" borderId="2" xfId="0" applyNumberFormat="1" applyFill="1" applyBorder="1"/>
    <xf numFmtId="0" fontId="0" fillId="8" borderId="2" xfId="0" applyFill="1" applyBorder="1"/>
    <xf numFmtId="4" fontId="0" fillId="7" borderId="0" xfId="0" applyNumberFormat="1" applyFill="1" applyBorder="1"/>
    <xf numFmtId="4" fontId="0" fillId="7" borderId="0" xfId="0" applyNumberFormat="1" applyFill="1"/>
    <xf numFmtId="0" fontId="0" fillId="11" borderId="2" xfId="0" applyFill="1" applyBorder="1"/>
    <xf numFmtId="4" fontId="0" fillId="8" borderId="2" xfId="0" applyNumberFormat="1" applyFill="1" applyBorder="1"/>
    <xf numFmtId="0" fontId="0" fillId="8" borderId="2" xfId="0" applyFill="1" applyBorder="1" applyAlignment="1">
      <alignment wrapText="1"/>
    </xf>
    <xf numFmtId="0" fontId="5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11" borderId="2" xfId="0" applyFill="1" applyBorder="1" applyAlignment="1">
      <alignment horizontal="center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  <colors>
    <mruColors>
      <color rgb="FFFFDBB7"/>
      <color rgb="FFFFCCCC"/>
      <color rgb="FFFFECD9"/>
      <color rgb="FFAEAE8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sqref="A1:I2"/>
    </sheetView>
  </sheetViews>
  <sheetFormatPr baseColWidth="10" defaultColWidth="11" defaultRowHeight="15" x14ac:dyDescent="0"/>
  <cols>
    <col min="1" max="1" width="48.1640625" customWidth="1"/>
    <col min="2" max="2" width="20.6640625" customWidth="1"/>
    <col min="3" max="3" width="14.6640625" customWidth="1"/>
    <col min="4" max="5" width="12.83203125" bestFit="1" customWidth="1"/>
    <col min="6" max="6" width="13.83203125" bestFit="1" customWidth="1"/>
    <col min="7" max="7" width="13.83203125" customWidth="1"/>
    <col min="8" max="8" width="16.6640625" customWidth="1"/>
    <col min="9" max="9" width="13.83203125" bestFit="1" customWidth="1"/>
    <col min="10" max="10" width="15.33203125" bestFit="1" customWidth="1"/>
  </cols>
  <sheetData>
    <row r="1" spans="1:9">
      <c r="A1" s="46" t="s">
        <v>15</v>
      </c>
      <c r="B1" s="47"/>
      <c r="C1" s="47"/>
      <c r="D1" s="47"/>
      <c r="E1" s="47"/>
      <c r="F1" s="47"/>
      <c r="G1" s="47"/>
      <c r="H1" s="47"/>
      <c r="I1" s="47"/>
    </row>
    <row r="2" spans="1:9">
      <c r="A2" s="47"/>
      <c r="B2" s="47"/>
      <c r="C2" s="47"/>
      <c r="D2" s="47"/>
      <c r="E2" s="47"/>
      <c r="F2" s="47"/>
      <c r="G2" s="47"/>
      <c r="H2" s="47"/>
      <c r="I2" s="47"/>
    </row>
    <row r="3" spans="1:9">
      <c r="A3" s="8"/>
      <c r="B3" s="8"/>
      <c r="C3" s="8"/>
      <c r="D3" s="8"/>
      <c r="E3" s="8"/>
      <c r="F3" s="8"/>
      <c r="G3" s="8"/>
      <c r="H3" s="8"/>
      <c r="I3" s="8"/>
    </row>
    <row r="4" spans="1:9">
      <c r="A4" t="s">
        <v>26</v>
      </c>
      <c r="B4" s="3">
        <v>47924</v>
      </c>
      <c r="F4" t="s">
        <v>42</v>
      </c>
    </row>
    <row r="5" spans="1:9">
      <c r="A5" t="s">
        <v>27</v>
      </c>
      <c r="B5" s="3">
        <v>75472</v>
      </c>
      <c r="F5" t="s">
        <v>43</v>
      </c>
    </row>
    <row r="7" spans="1:9">
      <c r="F7" s="48" t="s">
        <v>34</v>
      </c>
      <c r="G7" s="48"/>
      <c r="H7" s="48"/>
      <c r="I7" s="48"/>
    </row>
    <row r="8" spans="1:9" ht="47.25">
      <c r="A8" s="38" t="s">
        <v>16</v>
      </c>
      <c r="B8" s="45" t="s">
        <v>30</v>
      </c>
      <c r="C8" s="40" t="s">
        <v>29</v>
      </c>
      <c r="F8" s="43"/>
      <c r="G8" s="40" t="s">
        <v>6</v>
      </c>
      <c r="H8" s="40" t="s">
        <v>7</v>
      </c>
      <c r="I8" s="40" t="s">
        <v>8</v>
      </c>
    </row>
    <row r="9" spans="1:9">
      <c r="A9" s="40" t="s">
        <v>1</v>
      </c>
      <c r="B9" s="39">
        <f>47924*1.24</f>
        <v>59425.760000000002</v>
      </c>
      <c r="C9" s="39">
        <f>B9+I10</f>
        <v>108882.76000000001</v>
      </c>
      <c r="D9" s="1"/>
      <c r="E9" s="1"/>
      <c r="F9" s="44" t="s">
        <v>5</v>
      </c>
      <c r="G9" s="9">
        <v>40925</v>
      </c>
      <c r="H9" s="9">
        <v>34809</v>
      </c>
      <c r="I9" s="9"/>
    </row>
    <row r="10" spans="1:9">
      <c r="A10" s="40" t="s">
        <v>2</v>
      </c>
      <c r="B10" s="39">
        <f>47924*1.24</f>
        <v>59425.760000000002</v>
      </c>
      <c r="C10" s="39">
        <f>B10+I11</f>
        <v>103812.26000000001</v>
      </c>
      <c r="D10" s="1"/>
      <c r="E10" s="1"/>
      <c r="F10" s="44" t="s">
        <v>1</v>
      </c>
      <c r="G10" s="9">
        <v>14181</v>
      </c>
      <c r="H10" s="9">
        <v>8999</v>
      </c>
      <c r="I10" s="9">
        <f>AVERAGE(G9,H9)+AVERAGE(G10,H10)</f>
        <v>49457</v>
      </c>
    </row>
    <row r="11" spans="1:9">
      <c r="A11" s="44" t="s">
        <v>9</v>
      </c>
      <c r="B11" s="39">
        <f>B5*1.24</f>
        <v>93585.279999999999</v>
      </c>
      <c r="C11" s="39">
        <f>B11+((I10+I11)/2)</f>
        <v>140507.03</v>
      </c>
      <c r="D11" s="1"/>
      <c r="E11" s="1"/>
      <c r="F11" s="44" t="s">
        <v>2</v>
      </c>
      <c r="G11" s="9">
        <v>7868</v>
      </c>
      <c r="H11" s="9">
        <v>5171</v>
      </c>
      <c r="I11" s="9">
        <f>AVERAGE(G9,H9)+AVERAGE(G11,H11)</f>
        <v>44386.5</v>
      </c>
    </row>
    <row r="12" spans="1:9">
      <c r="A12" s="1"/>
      <c r="B12" s="1"/>
      <c r="C12" s="1"/>
      <c r="D12" s="1"/>
      <c r="E12" s="1"/>
      <c r="F12" s="4"/>
      <c r="G12" s="4"/>
      <c r="H12" s="4"/>
      <c r="I12" s="4"/>
    </row>
    <row r="13" spans="1:9">
      <c r="A13" s="1" t="s">
        <v>17</v>
      </c>
      <c r="B13" s="1"/>
      <c r="C13" s="1">
        <v>1911</v>
      </c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B15" s="2">
        <v>2008</v>
      </c>
      <c r="C15" s="2">
        <v>2009</v>
      </c>
      <c r="D15" s="2">
        <v>2010</v>
      </c>
      <c r="E15" s="2">
        <v>2011</v>
      </c>
      <c r="F15" s="2">
        <v>2012</v>
      </c>
      <c r="G15" s="2">
        <v>2013</v>
      </c>
      <c r="H15" s="2" t="s">
        <v>0</v>
      </c>
    </row>
    <row r="16" spans="1:9">
      <c r="A16" s="10" t="s">
        <v>12</v>
      </c>
      <c r="B16" s="12"/>
      <c r="C16" s="12"/>
      <c r="D16" s="12"/>
      <c r="E16" s="12"/>
      <c r="F16" s="12"/>
      <c r="G16" s="26"/>
      <c r="H16" s="30"/>
    </row>
    <row r="17" spans="1:8">
      <c r="A17" s="11" t="s">
        <v>31</v>
      </c>
      <c r="B17" s="13">
        <v>0</v>
      </c>
      <c r="C17" s="13">
        <v>0.05</v>
      </c>
      <c r="D17" s="13">
        <v>0.1</v>
      </c>
      <c r="E17" s="13">
        <v>0.1</v>
      </c>
      <c r="F17" s="13">
        <v>0.1</v>
      </c>
      <c r="G17" s="27">
        <v>0.2</v>
      </c>
      <c r="H17" s="31"/>
    </row>
    <row r="18" spans="1:8">
      <c r="A18" s="11" t="s">
        <v>18</v>
      </c>
      <c r="B18" s="11">
        <f>B17*C11</f>
        <v>0</v>
      </c>
      <c r="C18" s="11">
        <f>C17*C11</f>
        <v>7025.3515000000007</v>
      </c>
      <c r="D18" s="11">
        <f>D17*C11</f>
        <v>14050.703000000001</v>
      </c>
      <c r="E18" s="11">
        <f>E17*C11</f>
        <v>14050.703000000001</v>
      </c>
      <c r="F18" s="11">
        <f>F17*C11</f>
        <v>14050.703000000001</v>
      </c>
      <c r="G18" s="28">
        <f>G17*C11</f>
        <v>28101.406000000003</v>
      </c>
      <c r="H18" s="32"/>
    </row>
    <row r="19" spans="1:8">
      <c r="A19" s="11" t="s">
        <v>41</v>
      </c>
      <c r="B19" s="13">
        <v>0.05</v>
      </c>
      <c r="C19" s="13">
        <v>0.1</v>
      </c>
      <c r="D19" s="13">
        <v>0.2</v>
      </c>
      <c r="E19" s="13">
        <v>0.25</v>
      </c>
      <c r="F19" s="13">
        <v>0.5</v>
      </c>
      <c r="G19" s="27">
        <v>0.5</v>
      </c>
      <c r="H19" s="31"/>
    </row>
    <row r="20" spans="1:8">
      <c r="A20" s="11" t="s">
        <v>18</v>
      </c>
      <c r="B20" s="11">
        <f>B19*C11</f>
        <v>7025.3515000000007</v>
      </c>
      <c r="C20" s="11">
        <f>C19*C11</f>
        <v>14050.703000000001</v>
      </c>
      <c r="D20" s="11">
        <f>D19*C11</f>
        <v>28101.406000000003</v>
      </c>
      <c r="E20" s="11">
        <f>E19*C11</f>
        <v>35126.7575</v>
      </c>
      <c r="F20" s="11">
        <f>F19*C11</f>
        <v>70253.514999999999</v>
      </c>
      <c r="G20" s="28">
        <f>G19*C11</f>
        <v>70253.514999999999</v>
      </c>
      <c r="H20" s="32"/>
    </row>
    <row r="21" spans="1:8">
      <c r="A21" s="14" t="s">
        <v>19</v>
      </c>
      <c r="B21" s="11">
        <f>B18+B20</f>
        <v>7025.3515000000007</v>
      </c>
      <c r="C21" s="11">
        <f t="shared" ref="C21:G21" si="0">C18+C20</f>
        <v>21076.054500000002</v>
      </c>
      <c r="D21" s="11">
        <f t="shared" si="0"/>
        <v>42152.109000000004</v>
      </c>
      <c r="E21" s="11">
        <f t="shared" si="0"/>
        <v>49177.460500000001</v>
      </c>
      <c r="F21" s="11">
        <f t="shared" si="0"/>
        <v>84304.217999999993</v>
      </c>
      <c r="G21" s="28">
        <f t="shared" si="0"/>
        <v>98354.921000000002</v>
      </c>
      <c r="H21" s="31"/>
    </row>
    <row r="22" spans="1:8">
      <c r="A22" s="11" t="s">
        <v>20</v>
      </c>
      <c r="B22" s="11">
        <f>C13*(B18+B20)</f>
        <v>13425446.716500001</v>
      </c>
      <c r="C22" s="11">
        <f>C13*(C18+C20)</f>
        <v>40276340.149500005</v>
      </c>
      <c r="D22" s="11">
        <f>C13*(D18+D20)</f>
        <v>80552680.29900001</v>
      </c>
      <c r="E22" s="11">
        <f>C13*(E18+E20)</f>
        <v>93978127.015500009</v>
      </c>
      <c r="F22" s="11">
        <f>C13*(F18+F20)</f>
        <v>161105360.59799999</v>
      </c>
      <c r="G22" s="11">
        <f>C13*(G18+G20)</f>
        <v>187956254.03100002</v>
      </c>
      <c r="H22" s="29">
        <f>SUM(B22:G22)</f>
        <v>577294208.80949998</v>
      </c>
    </row>
    <row r="23" spans="1:8">
      <c r="A23" s="4"/>
      <c r="B23" s="4"/>
      <c r="C23" s="4"/>
      <c r="D23" s="4"/>
      <c r="E23" s="4"/>
      <c r="F23" s="4"/>
      <c r="G23" s="4"/>
      <c r="H23" s="1"/>
    </row>
    <row r="24" spans="1:8">
      <c r="A24" s="15" t="s">
        <v>13</v>
      </c>
      <c r="B24" s="16"/>
      <c r="C24" s="16"/>
      <c r="D24" s="16"/>
      <c r="E24" s="16"/>
      <c r="F24" s="16"/>
      <c r="G24" s="33"/>
      <c r="H24" s="32"/>
    </row>
    <row r="25" spans="1:8">
      <c r="A25" s="16" t="s">
        <v>21</v>
      </c>
      <c r="B25" s="16">
        <v>1</v>
      </c>
      <c r="C25" s="16">
        <v>2</v>
      </c>
      <c r="D25" s="16">
        <v>3</v>
      </c>
      <c r="E25" s="16">
        <v>3</v>
      </c>
      <c r="F25" s="16">
        <v>5</v>
      </c>
      <c r="G25" s="33">
        <v>5</v>
      </c>
      <c r="H25" s="31"/>
    </row>
    <row r="26" spans="1:8">
      <c r="A26" s="16" t="s">
        <v>35</v>
      </c>
      <c r="B26" s="16">
        <f>B25*C10</f>
        <v>103812.26000000001</v>
      </c>
      <c r="C26" s="16">
        <f>C25*C10</f>
        <v>207624.52000000002</v>
      </c>
      <c r="D26" s="16">
        <f>D25*C10</f>
        <v>311436.78000000003</v>
      </c>
      <c r="E26" s="16">
        <f>E25*C10</f>
        <v>311436.78000000003</v>
      </c>
      <c r="F26" s="16">
        <f>F25*C10</f>
        <v>519061.30000000005</v>
      </c>
      <c r="G26" s="33">
        <f>G25*C10</f>
        <v>519061.30000000005</v>
      </c>
      <c r="H26" s="32"/>
    </row>
    <row r="27" spans="1:8">
      <c r="A27" s="16" t="s">
        <v>37</v>
      </c>
      <c r="B27" s="16">
        <v>100</v>
      </c>
      <c r="C27" s="16">
        <v>100</v>
      </c>
      <c r="D27" s="16">
        <v>100</v>
      </c>
      <c r="E27" s="16">
        <v>100</v>
      </c>
      <c r="F27" s="16">
        <v>100</v>
      </c>
      <c r="G27" s="33">
        <v>100</v>
      </c>
      <c r="H27" s="32"/>
    </row>
    <row r="28" spans="1:8">
      <c r="A28" s="16" t="s">
        <v>22</v>
      </c>
      <c r="B28" s="16">
        <f>B26*B27</f>
        <v>10381226</v>
      </c>
      <c r="C28" s="16">
        <f t="shared" ref="C28:G28" si="1">C26*C27</f>
        <v>20762452</v>
      </c>
      <c r="D28" s="16">
        <f t="shared" si="1"/>
        <v>31143678.000000004</v>
      </c>
      <c r="E28" s="16">
        <f>E27*E26</f>
        <v>31143678.000000004</v>
      </c>
      <c r="F28" s="16">
        <f t="shared" si="1"/>
        <v>51906130.000000007</v>
      </c>
      <c r="G28" s="16">
        <f t="shared" si="1"/>
        <v>51906130.000000007</v>
      </c>
      <c r="H28" s="29">
        <f>SUM(B28:G28)</f>
        <v>197243294</v>
      </c>
    </row>
    <row r="29" spans="1:8" s="5" customFormat="1">
      <c r="A29" s="17"/>
      <c r="B29" s="17"/>
      <c r="C29" s="17"/>
      <c r="D29" s="17"/>
      <c r="E29" s="17"/>
      <c r="F29" s="17"/>
      <c r="G29" s="17"/>
      <c r="H29" s="36"/>
    </row>
    <row r="30" spans="1:8" s="5" customFormat="1">
      <c r="A30" s="18" t="s">
        <v>14</v>
      </c>
      <c r="B30" s="19"/>
      <c r="C30" s="19"/>
      <c r="D30" s="19"/>
      <c r="E30" s="19"/>
      <c r="F30" s="19"/>
      <c r="G30" s="34"/>
      <c r="H30" s="37"/>
    </row>
    <row r="31" spans="1:8">
      <c r="A31" s="19" t="s">
        <v>10</v>
      </c>
      <c r="B31" s="19"/>
      <c r="C31" s="19"/>
      <c r="D31" s="19"/>
      <c r="E31" s="19"/>
      <c r="F31" s="20">
        <v>6975</v>
      </c>
      <c r="G31" s="35">
        <v>6975</v>
      </c>
      <c r="H31" s="32"/>
    </row>
    <row r="32" spans="1:8">
      <c r="A32" s="19" t="s">
        <v>3</v>
      </c>
      <c r="B32" s="19"/>
      <c r="C32" s="19"/>
      <c r="D32" s="19"/>
      <c r="E32" s="19"/>
      <c r="F32" s="19">
        <v>0.05</v>
      </c>
      <c r="G32" s="34">
        <v>0.05</v>
      </c>
      <c r="H32" s="32"/>
    </row>
    <row r="33" spans="1:10">
      <c r="A33" s="19" t="s">
        <v>23</v>
      </c>
      <c r="B33" s="19"/>
      <c r="C33" s="19"/>
      <c r="D33" s="19"/>
      <c r="E33" s="19"/>
      <c r="F33" s="19">
        <f>C11*F32</f>
        <v>7025.3515000000007</v>
      </c>
      <c r="G33" s="34">
        <f>C11*G32</f>
        <v>7025.3515000000007</v>
      </c>
      <c r="H33" s="32"/>
    </row>
    <row r="34" spans="1:10">
      <c r="A34" s="19" t="s">
        <v>11</v>
      </c>
      <c r="B34" s="19"/>
      <c r="C34" s="19"/>
      <c r="D34" s="19"/>
      <c r="E34" s="19"/>
      <c r="F34" s="19">
        <f>F33*F31</f>
        <v>49001826.712500006</v>
      </c>
      <c r="G34" s="19">
        <f>G33*G31</f>
        <v>49001826.712500006</v>
      </c>
      <c r="H34" s="29">
        <f>SUM(F34:G34)</f>
        <v>98003653.425000012</v>
      </c>
    </row>
    <row r="35" spans="1:10" s="5" customFormat="1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s="5" customFormat="1">
      <c r="A36" s="22" t="s">
        <v>24</v>
      </c>
      <c r="B36" s="22"/>
      <c r="C36" s="22"/>
      <c r="D36" s="22"/>
      <c r="E36" s="22"/>
      <c r="F36" s="23"/>
      <c r="G36" s="23"/>
      <c r="H36" s="4"/>
      <c r="I36" s="4"/>
      <c r="J36" s="4"/>
    </row>
    <row r="37" spans="1:10">
      <c r="A37" s="23" t="s">
        <v>25</v>
      </c>
      <c r="B37" s="24">
        <v>5.0000000000000001E-3</v>
      </c>
      <c r="C37" s="24">
        <v>5.0000000000000001E-3</v>
      </c>
      <c r="D37" s="24">
        <v>5.0000000000000001E-3</v>
      </c>
      <c r="E37" s="24">
        <v>0.01</v>
      </c>
      <c r="F37" s="24">
        <v>0.01</v>
      </c>
      <c r="G37" s="24">
        <v>0.01</v>
      </c>
    </row>
    <row r="38" spans="1:10">
      <c r="A38" s="23" t="s">
        <v>33</v>
      </c>
      <c r="B38" s="25">
        <v>56069</v>
      </c>
      <c r="C38" s="25">
        <v>56069</v>
      </c>
      <c r="D38" s="25">
        <v>56069</v>
      </c>
      <c r="E38" s="25">
        <v>56069</v>
      </c>
      <c r="F38" s="25">
        <v>56069</v>
      </c>
      <c r="G38" s="25">
        <v>56069</v>
      </c>
    </row>
    <row r="39" spans="1:10">
      <c r="A39" s="23" t="s">
        <v>4</v>
      </c>
      <c r="B39" s="23">
        <f t="shared" ref="B39:G39" si="2">B37*B38</f>
        <v>280.34500000000003</v>
      </c>
      <c r="C39" s="23">
        <f t="shared" si="2"/>
        <v>280.34500000000003</v>
      </c>
      <c r="D39" s="23">
        <f t="shared" si="2"/>
        <v>280.34500000000003</v>
      </c>
      <c r="E39" s="23">
        <f t="shared" si="2"/>
        <v>560.69000000000005</v>
      </c>
      <c r="F39" s="23">
        <f t="shared" si="2"/>
        <v>560.69000000000005</v>
      </c>
      <c r="G39" s="23">
        <f t="shared" si="2"/>
        <v>560.69000000000005</v>
      </c>
    </row>
    <row r="40" spans="1:10" ht="16.5" thickBot="1">
      <c r="A40" s="23" t="s">
        <v>40</v>
      </c>
      <c r="B40" s="23">
        <f>0.75*B39*((C9+C10)/2)+0.25*B39*C11</f>
        <v>32208105.349550005</v>
      </c>
      <c r="C40" s="23">
        <f>0.75*C39*((C9+C10)/2)+0.25*C39*C11</f>
        <v>32208105.349550005</v>
      </c>
      <c r="D40" s="23">
        <f>0.75*D39*((C9+C10)/2)+0.25*D39*C11</f>
        <v>32208105.349550005</v>
      </c>
      <c r="E40" s="23">
        <f>0.75*E39*((C9+C10)/2)+0.25*E39*C11</f>
        <v>64416210.69910001</v>
      </c>
      <c r="F40" s="23">
        <f>0.75*F39*((C9+C10)/2)+0.25*F39*C11</f>
        <v>64416210.69910001</v>
      </c>
      <c r="G40" s="23">
        <f>0.75*G39*((C9+C10)/2)+0.25*G39*C11</f>
        <v>64416210.69910001</v>
      </c>
      <c r="H40" s="21">
        <f>SUM(B40:G40)</f>
        <v>289872948.14595002</v>
      </c>
    </row>
    <row r="41" spans="1:10">
      <c r="J41" s="1"/>
    </row>
    <row r="42" spans="1:10">
      <c r="A42" s="41" t="s">
        <v>32</v>
      </c>
      <c r="B42" s="7"/>
      <c r="C42" s="7"/>
      <c r="D42" s="7"/>
      <c r="E42" s="7"/>
      <c r="F42" s="7"/>
      <c r="G42" s="7"/>
      <c r="H42" s="42">
        <f>SUM(H21:H40)</f>
        <v>1162414104.38045</v>
      </c>
    </row>
    <row r="43" spans="1:10">
      <c r="A43" s="6"/>
    </row>
    <row r="44" spans="1:10">
      <c r="A44" t="s">
        <v>28</v>
      </c>
    </row>
    <row r="45" spans="1:10">
      <c r="A45" t="s">
        <v>36</v>
      </c>
    </row>
    <row r="46" spans="1:10">
      <c r="A46" t="s">
        <v>44</v>
      </c>
    </row>
    <row r="47" spans="1:10">
      <c r="A47" t="s">
        <v>39</v>
      </c>
    </row>
    <row r="48" spans="1:10">
      <c r="A48" t="s">
        <v>38</v>
      </c>
    </row>
  </sheetData>
  <mergeCells count="2">
    <mergeCell ref="A1:I2"/>
    <mergeCell ref="F7:I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Queen's University of Belfast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Bowman</dc:creator>
  <cp:lastModifiedBy>TSL</cp:lastModifiedBy>
  <dcterms:created xsi:type="dcterms:W3CDTF">2014-12-11T10:21:47Z</dcterms:created>
  <dcterms:modified xsi:type="dcterms:W3CDTF">2015-02-11T13:44:39Z</dcterms:modified>
</cp:coreProperties>
</file>